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1\a環境課\★地域防災室★\22.消防団関係\新庄市消防施設整備事業補助金\申請書一式\様式一式\"/>
    </mc:Choice>
  </mc:AlternateContent>
  <bookViews>
    <workbookView minimized="1" xWindow="0" yWindow="0" windowWidth="20700" windowHeight="7935"/>
  </bookViews>
  <sheets>
    <sheet name="総括表" sheetId="7" r:id="rId1"/>
    <sheet name="一覧表" sheetId="6" r:id="rId2"/>
  </sheets>
  <definedNames>
    <definedName name="_xlnm.Print_Area" localSheetId="0">総括表!$A$1:$T$19</definedName>
  </definedNames>
  <calcPr calcId="152511"/>
</workbook>
</file>

<file path=xl/calcChain.xml><?xml version="1.0" encoding="utf-8"?>
<calcChain xmlns="http://schemas.openxmlformats.org/spreadsheetml/2006/main">
  <c r="C6" i="7" l="1"/>
  <c r="T10" i="7" l="1"/>
  <c r="T11" i="7"/>
  <c r="T12" i="7"/>
  <c r="T13" i="7"/>
  <c r="S13" i="7" s="1"/>
  <c r="T14" i="7"/>
  <c r="T15" i="7"/>
  <c r="T16" i="7"/>
  <c r="T17" i="7"/>
  <c r="S17" i="7" s="1"/>
  <c r="T18" i="7"/>
  <c r="S11" i="7"/>
  <c r="S12" i="7"/>
  <c r="S14" i="7"/>
  <c r="S15" i="7"/>
  <c r="S16" i="7"/>
  <c r="S18" i="7"/>
  <c r="R11" i="7"/>
  <c r="R12" i="7"/>
  <c r="R13" i="7"/>
  <c r="R14" i="7"/>
  <c r="R15" i="7"/>
  <c r="R16" i="7"/>
  <c r="R17" i="7"/>
  <c r="R18" i="7"/>
  <c r="I7" i="7"/>
  <c r="I8" i="7"/>
  <c r="I9" i="7"/>
  <c r="I10" i="7"/>
  <c r="I11" i="7"/>
  <c r="I12" i="7"/>
  <c r="I13" i="7"/>
  <c r="I14" i="7"/>
  <c r="I15" i="7"/>
  <c r="I16" i="7"/>
  <c r="I17" i="7"/>
  <c r="I18" i="7"/>
  <c r="I5" i="7"/>
  <c r="I6" i="7"/>
  <c r="D6" i="7"/>
  <c r="T6" i="7" s="1"/>
  <c r="D7" i="7"/>
  <c r="T7" i="7" s="1"/>
  <c r="D8" i="7"/>
  <c r="T8" i="7" s="1"/>
  <c r="D9" i="7"/>
  <c r="T9" i="7" s="1"/>
  <c r="D10" i="7"/>
  <c r="D11" i="7"/>
  <c r="D12" i="7"/>
  <c r="D13" i="7"/>
  <c r="D14" i="7"/>
  <c r="D15" i="7"/>
  <c r="D16" i="7"/>
  <c r="D17" i="7"/>
  <c r="D18" i="7"/>
  <c r="D5" i="7"/>
  <c r="T5" i="7" s="1"/>
  <c r="C7" i="7"/>
  <c r="C8" i="7"/>
  <c r="C9" i="7"/>
  <c r="C10" i="7"/>
  <c r="C11" i="7"/>
  <c r="C12" i="7"/>
  <c r="C13" i="7"/>
  <c r="C14" i="7"/>
  <c r="C15" i="7"/>
  <c r="C16" i="7"/>
  <c r="C17" i="7"/>
  <c r="C18" i="7"/>
  <c r="C5" i="7"/>
  <c r="K5" i="7" l="1"/>
  <c r="K6" i="7"/>
  <c r="R6" i="7" s="1"/>
  <c r="S6" i="7" s="1"/>
  <c r="K7" i="7"/>
  <c r="R7" i="7" s="1"/>
  <c r="S7" i="7" s="1"/>
  <c r="K8" i="7"/>
  <c r="R8" i="7" s="1"/>
  <c r="S8" i="7" s="1"/>
  <c r="K9" i="7"/>
  <c r="R9" i="7" s="1"/>
  <c r="S9" i="7" s="1"/>
  <c r="K10" i="7"/>
  <c r="R10" i="7" s="1"/>
  <c r="S10" i="7" s="1"/>
  <c r="K11" i="7"/>
  <c r="K12" i="7"/>
  <c r="K13" i="7"/>
  <c r="K14" i="7"/>
  <c r="K15" i="7"/>
  <c r="K16" i="7"/>
  <c r="K17" i="7"/>
  <c r="K18" i="7"/>
  <c r="R5" i="7" l="1"/>
  <c r="S5" i="7" s="1"/>
  <c r="O6" i="7"/>
  <c r="M6" i="7" s="1"/>
  <c r="O7" i="7"/>
  <c r="M7" i="7" s="1"/>
  <c r="O14" i="7"/>
  <c r="M14" i="7" s="1"/>
  <c r="O12" i="7"/>
  <c r="M12" i="7" s="1"/>
  <c r="O18" i="7"/>
  <c r="M18" i="7" s="1"/>
  <c r="O10" i="7"/>
  <c r="M10" i="7" s="1"/>
  <c r="O11" i="7"/>
  <c r="M11" i="7" s="1"/>
  <c r="O8" i="7"/>
  <c r="M8" i="7" s="1"/>
  <c r="O16" i="7"/>
  <c r="M16" i="7" s="1"/>
  <c r="O15" i="7"/>
  <c r="M15" i="7" s="1"/>
  <c r="C4" i="7"/>
  <c r="O17" i="7" l="1"/>
  <c r="M17" i="7" s="1"/>
  <c r="O9" i="7"/>
  <c r="M9" i="7" s="1"/>
  <c r="O5" i="7"/>
  <c r="M5" i="7" s="1"/>
  <c r="O13" i="7"/>
  <c r="M13" i="7" s="1"/>
  <c r="K4" i="7"/>
  <c r="I4" i="7"/>
  <c r="D4" i="7"/>
  <c r="T4" i="7" s="1"/>
  <c r="K19" i="7" l="1"/>
  <c r="R4" i="7"/>
  <c r="S4" i="7" s="1"/>
  <c r="O4" i="7" s="1"/>
  <c r="O19" i="7" s="1"/>
  <c r="M4" i="7" l="1"/>
  <c r="M19" i="7" s="1"/>
</calcChain>
</file>

<file path=xl/sharedStrings.xml><?xml version="1.0" encoding="utf-8"?>
<sst xmlns="http://schemas.openxmlformats.org/spreadsheetml/2006/main" count="191" uniqueCount="90">
  <si>
    <t>単価（税込）</t>
  </si>
  <si>
    <t>合計額（税込）</t>
  </si>
  <si>
    <t>消防施設の種類</t>
  </si>
  <si>
    <t>規格</t>
  </si>
  <si>
    <t>単位</t>
  </si>
  <si>
    <t>補助率</t>
  </si>
  <si>
    <t>補助上限額(円)</t>
  </si>
  <si>
    <t>備考</t>
  </si>
  <si>
    <t>警鐘台</t>
  </si>
  <si>
    <t>鉄製三脚、四脚</t>
  </si>
  <si>
    <t>新設</t>
  </si>
  <si>
    <t>木造、防火造(19.8㎡以内)</t>
  </si>
  <si>
    <t>木造、防火造</t>
  </si>
  <si>
    <t>修繕</t>
  </si>
  <si>
    <t>編上げ安全靴</t>
  </si>
  <si>
    <t>防火耐熱用靴</t>
  </si>
  <si>
    <t>新規</t>
  </si>
  <si>
    <t>媒介金具</t>
  </si>
  <si>
    <t>65㎜／50㎜用</t>
  </si>
  <si>
    <t>吸管</t>
  </si>
  <si>
    <t>国検品(75mm×6m)</t>
  </si>
  <si>
    <t>防寒雨具</t>
  </si>
  <si>
    <t>防寒用合羽上下(難燃加工生地)</t>
  </si>
  <si>
    <t>法被</t>
  </si>
  <si>
    <t>消防団員、分団長等</t>
  </si>
  <si>
    <t>防火グローブ</t>
  </si>
  <si>
    <t>ケブラー製</t>
  </si>
  <si>
    <t>消防サイレン</t>
  </si>
  <si>
    <t>8A防雪型</t>
  </si>
  <si>
    <t>管槍</t>
  </si>
  <si>
    <t>国検品(アルミ)65mm</t>
  </si>
  <si>
    <t>とび口</t>
  </si>
  <si>
    <t>6尺</t>
  </si>
  <si>
    <t>ヘルメット</t>
  </si>
  <si>
    <t>白色MP型FRP素材　縁ゴム付</t>
  </si>
  <si>
    <t>消防ゴム長靴</t>
  </si>
  <si>
    <t>アルミックス一体式　底鋼板入</t>
  </si>
  <si>
    <t>編上・ﾌｧｽﾅｰ付(踏抜防止板・先芯入)</t>
  </si>
  <si>
    <t>消防ホース吊下柱</t>
  </si>
  <si>
    <t>金属柱、コンクリート柱</t>
  </si>
  <si>
    <t>消防水中継布水槽</t>
  </si>
  <si>
    <t>容積540Ⅼ以上</t>
  </si>
  <si>
    <t>消防ポンプ中継弁</t>
  </si>
  <si>
    <t>減圧方式中継弁(ﾀﾞｲﾚｸﾄﾊﾞﾙﾌﾞ)</t>
  </si>
  <si>
    <t>消防ホース</t>
  </si>
  <si>
    <t>65㎜(操法用)</t>
  </si>
  <si>
    <t>B3級</t>
  </si>
  <si>
    <t>消防機械器具置場</t>
    <phoneticPr fontId="1"/>
  </si>
  <si>
    <t>消防機械器具置場修繕</t>
    <rPh sb="8" eb="10">
      <t>シュウゼン</t>
    </rPh>
    <phoneticPr fontId="1"/>
  </si>
  <si>
    <t>しころ付</t>
    <phoneticPr fontId="1"/>
  </si>
  <si>
    <t>ヘルメット（しころ付）</t>
    <phoneticPr fontId="1"/>
  </si>
  <si>
    <t>上着</t>
    <phoneticPr fontId="1"/>
  </si>
  <si>
    <t>防火衣（上着）</t>
    <phoneticPr fontId="1"/>
  </si>
  <si>
    <t>ズボン</t>
    <phoneticPr fontId="1"/>
  </si>
  <si>
    <t>防火衣（ズボン）</t>
    <phoneticPr fontId="1"/>
  </si>
  <si>
    <t>消防ゴム長靴（編上）</t>
    <rPh sb="7" eb="9">
      <t>アミア</t>
    </rPh>
    <phoneticPr fontId="1"/>
  </si>
  <si>
    <t>修繕</t>
    <phoneticPr fontId="1"/>
  </si>
  <si>
    <t>小型動力ポンプ修繕</t>
    <phoneticPr fontId="1"/>
  </si>
  <si>
    <t>台</t>
    <phoneticPr fontId="1"/>
  </si>
  <si>
    <t>m2</t>
    <phoneticPr fontId="1"/>
  </si>
  <si>
    <t>棟</t>
    <phoneticPr fontId="1"/>
  </si>
  <si>
    <t>足</t>
    <phoneticPr fontId="1"/>
  </si>
  <si>
    <t>基</t>
    <phoneticPr fontId="1"/>
  </si>
  <si>
    <t>本</t>
    <phoneticPr fontId="1"/>
  </si>
  <si>
    <t>着</t>
    <phoneticPr fontId="1"/>
  </si>
  <si>
    <t>双</t>
    <phoneticPr fontId="1"/>
  </si>
  <si>
    <t>本</t>
    <phoneticPr fontId="1"/>
  </si>
  <si>
    <t>個</t>
    <phoneticPr fontId="1"/>
  </si>
  <si>
    <t>個</t>
    <phoneticPr fontId="1"/>
  </si>
  <si>
    <t>台</t>
    <phoneticPr fontId="1"/>
  </si>
  <si>
    <t>本</t>
    <phoneticPr fontId="1"/>
  </si>
  <si>
    <t>基</t>
    <phoneticPr fontId="1"/>
  </si>
  <si>
    <t>班</t>
  </si>
  <si>
    <t>補助金額</t>
  </si>
  <si>
    <t>班負担額</t>
  </si>
  <si>
    <t>施設種別補助金総括表</t>
  </si>
  <si>
    <t>合　計</t>
  </si>
  <si>
    <t>一つあたりの上限額</t>
    <phoneticPr fontId="1"/>
  </si>
  <si>
    <t>数量</t>
    <phoneticPr fontId="1"/>
  </si>
  <si>
    <t>品物</t>
    <phoneticPr fontId="1"/>
  </si>
  <si>
    <t>×</t>
    <phoneticPr fontId="1"/>
  </si>
  <si>
    <t>=</t>
    <phoneticPr fontId="1"/>
  </si>
  <si>
    <t>（</t>
    <phoneticPr fontId="1"/>
  </si>
  <si>
    <t>）</t>
    <phoneticPr fontId="1"/>
  </si>
  <si>
    <t>+</t>
    <phoneticPr fontId="1"/>
  </si>
  <si>
    <t>補助金上限</t>
    <rPh sb="0" eb="3">
      <t>ホジョキン</t>
    </rPh>
    <rPh sb="3" eb="5">
      <t>ジョウゲン</t>
    </rPh>
    <phoneticPr fontId="1"/>
  </si>
  <si>
    <t>補助率適用額</t>
    <rPh sb="0" eb="3">
      <t>ホジョリツ</t>
    </rPh>
    <rPh sb="3" eb="5">
      <t>テキヨウ</t>
    </rPh>
    <rPh sb="5" eb="6">
      <t>ガク</t>
    </rPh>
    <phoneticPr fontId="1"/>
  </si>
  <si>
    <t>内　訳</t>
    <rPh sb="0" eb="1">
      <t>ウチ</t>
    </rPh>
    <rPh sb="2" eb="3">
      <t>ヤク</t>
    </rPh>
    <phoneticPr fontId="1"/>
  </si>
  <si>
    <t>×</t>
    <phoneticPr fontId="1"/>
  </si>
  <si>
    <t>17-3-2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</si>
</sst>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9" fillId="0" borderId="0" xfId="0" applyFont="1">
      <alignment vertical="center"/>
    </xf>
    <xf numFmtId="176" fontId="0" fillId="0" borderId="1" xfId="1" applyNumberFormat="1" applyFont="1" applyBorder="1">
      <alignment vertical="center"/>
    </xf>
    <xf numFmtId="0" fontId="3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2" borderId="1" xfId="0" quotePrefix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0" xfId="0" quotePrefix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2" borderId="2" xfId="0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8" fillId="0" borderId="5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176" fontId="5" fillId="3" borderId="7" xfId="0" applyNumberFormat="1" applyFont="1" applyFill="1" applyBorder="1">
      <alignment vertical="center"/>
    </xf>
    <xf numFmtId="176" fontId="7" fillId="3" borderId="8" xfId="0" applyNumberFormat="1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Zeros="0" tabSelected="1"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9.5" bestFit="1" customWidth="1"/>
    <col min="2" max="2" width="21.375" customWidth="1"/>
    <col min="4" max="4" width="18.125" customWidth="1"/>
    <col min="5" max="5" width="1.625" style="1" customWidth="1"/>
    <col min="6" max="6" width="10.375" customWidth="1"/>
    <col min="7" max="7" width="2.75" style="2" customWidth="1"/>
    <col min="8" max="9" width="3.875" customWidth="1"/>
    <col min="10" max="10" width="3.875" style="2" customWidth="1"/>
    <col min="11" max="11" width="13" customWidth="1"/>
    <col min="12" max="12" width="2.375" style="2" customWidth="1"/>
    <col min="13" max="13" width="9.875" customWidth="1"/>
    <col min="14" max="14" width="2.25" style="2" customWidth="1"/>
    <col min="15" max="15" width="11.875" customWidth="1"/>
    <col min="16" max="16" width="2.375" style="2" customWidth="1"/>
    <col min="17" max="17" width="1.25" style="2" customWidth="1"/>
    <col min="18" max="18" width="13.125" style="2" customWidth="1"/>
    <col min="19" max="19" width="4" style="2" customWidth="1"/>
    <col min="20" max="20" width="10.625" customWidth="1"/>
  </cols>
  <sheetData>
    <row r="1" spans="1:21" ht="18.75" x14ac:dyDescent="0.15">
      <c r="A1" s="10" t="s">
        <v>75</v>
      </c>
    </row>
    <row r="2" spans="1:21" x14ac:dyDescent="0.15">
      <c r="M2" s="44" t="s">
        <v>87</v>
      </c>
      <c r="N2" s="44"/>
      <c r="O2" s="44"/>
    </row>
    <row r="3" spans="1:21" ht="18" customHeight="1" x14ac:dyDescent="0.15">
      <c r="A3" s="9" t="s">
        <v>72</v>
      </c>
      <c r="B3" s="9" t="s">
        <v>79</v>
      </c>
      <c r="C3" s="9" t="s">
        <v>5</v>
      </c>
      <c r="D3" s="14" t="s">
        <v>77</v>
      </c>
      <c r="E3" s="18"/>
      <c r="F3" s="19" t="s">
        <v>0</v>
      </c>
      <c r="G3" s="25"/>
      <c r="H3" s="43" t="s">
        <v>78</v>
      </c>
      <c r="I3" s="43"/>
      <c r="J3" s="25"/>
      <c r="K3" s="25" t="s">
        <v>1</v>
      </c>
      <c r="L3" s="25"/>
      <c r="M3" s="25" t="s">
        <v>74</v>
      </c>
      <c r="N3" s="25"/>
      <c r="O3" s="25" t="s">
        <v>73</v>
      </c>
      <c r="P3" s="20"/>
      <c r="Q3" s="30"/>
      <c r="R3" s="19" t="s">
        <v>86</v>
      </c>
      <c r="S3" s="25"/>
      <c r="T3" s="33" t="s">
        <v>85</v>
      </c>
    </row>
    <row r="4" spans="1:21" ht="18" customHeight="1" x14ac:dyDescent="0.15">
      <c r="A4" s="34" t="s">
        <v>89</v>
      </c>
      <c r="B4" s="12" t="s">
        <v>21</v>
      </c>
      <c r="C4" s="6">
        <f>VLOOKUP(B4,一覧表!$A$2:$E$24,4,0)</f>
        <v>0.5</v>
      </c>
      <c r="D4" s="11">
        <f>VLOOKUP(B4,一覧表!$A$2:$E$24,5,0)</f>
        <v>4300</v>
      </c>
      <c r="E4" s="17"/>
      <c r="F4" s="27">
        <v>9460</v>
      </c>
      <c r="G4" s="22" t="s">
        <v>80</v>
      </c>
      <c r="H4" s="15">
        <v>4</v>
      </c>
      <c r="I4" s="16" t="str">
        <f>VLOOKUP(B4,一覧表!$A$2:$E$24,3,0)</f>
        <v>着</v>
      </c>
      <c r="J4" s="23" t="s">
        <v>81</v>
      </c>
      <c r="K4" s="24">
        <f>H4*F4</f>
        <v>37840</v>
      </c>
      <c r="L4" s="22" t="s">
        <v>82</v>
      </c>
      <c r="M4" s="24">
        <f>K4-O4</f>
        <v>20640</v>
      </c>
      <c r="N4" s="22" t="s">
        <v>84</v>
      </c>
      <c r="O4" s="42">
        <f>MIN(R4:T4)</f>
        <v>17200</v>
      </c>
      <c r="P4" s="21" t="s">
        <v>83</v>
      </c>
      <c r="Q4" s="29"/>
      <c r="R4" s="31">
        <f>ROUNDDOWN(K4*C4,-2)</f>
        <v>18900</v>
      </c>
      <c r="S4" s="22" t="str">
        <f>IF(R4&gt;T4,"&gt;","&lt;")</f>
        <v>&gt;</v>
      </c>
      <c r="T4" s="32">
        <f>D4*H4</f>
        <v>17200</v>
      </c>
      <c r="U4" s="35"/>
    </row>
    <row r="5" spans="1:21" ht="18" customHeight="1" x14ac:dyDescent="0.15">
      <c r="A5" s="34"/>
      <c r="B5" s="12" t="s">
        <v>14</v>
      </c>
      <c r="C5" s="6">
        <f>IFERROR(VLOOKUP(B5,一覧表!$A$2:$E$24,4,0),"")</f>
        <v>0.5</v>
      </c>
      <c r="D5" s="11">
        <f>IFERROR(VLOOKUP(B5,一覧表!$A$2:$E$24,5,0),"")</f>
        <v>6000</v>
      </c>
      <c r="E5" s="17"/>
      <c r="F5" s="27">
        <v>13200</v>
      </c>
      <c r="G5" s="22" t="s">
        <v>80</v>
      </c>
      <c r="H5" s="15">
        <v>2</v>
      </c>
      <c r="I5" s="16" t="str">
        <f>IFERROR(VLOOKUP(B5,一覧表!$A$2:$E$24,3,0),"")</f>
        <v>足</v>
      </c>
      <c r="J5" s="23" t="s">
        <v>81</v>
      </c>
      <c r="K5" s="24">
        <f t="shared" ref="K5:K18" si="0">H5*F5</f>
        <v>26400</v>
      </c>
      <c r="L5" s="22" t="s">
        <v>82</v>
      </c>
      <c r="M5" s="24">
        <f>IFERROR(K5-O5,"")</f>
        <v>14400</v>
      </c>
      <c r="N5" s="22" t="s">
        <v>84</v>
      </c>
      <c r="O5" s="42">
        <f>IFERROR(MIN(R5:T5),"")</f>
        <v>12000</v>
      </c>
      <c r="P5" s="21" t="s">
        <v>83</v>
      </c>
      <c r="Q5" s="29"/>
      <c r="R5" s="31">
        <f>IFERROR(ROUNDDOWN(K5*C5,-2),"")</f>
        <v>13200</v>
      </c>
      <c r="S5" s="22" t="str">
        <f>IFERROR(IF(R5&gt;T5,"&gt;","&lt;"),"")</f>
        <v>&gt;</v>
      </c>
      <c r="T5" s="32">
        <f>IFERROR(D5*H5,"")</f>
        <v>12000</v>
      </c>
    </row>
    <row r="6" spans="1:21" ht="18" customHeight="1" x14ac:dyDescent="0.15">
      <c r="A6" s="34"/>
      <c r="B6" s="12" t="s">
        <v>23</v>
      </c>
      <c r="C6" s="6">
        <f>IFERROR(VLOOKUP(B6,一覧表!$A$2:$E$24,4,0),"")</f>
        <v>0.33333333333333331</v>
      </c>
      <c r="D6" s="11">
        <f>IFERROR(VLOOKUP(B6,一覧表!$A$2:$E$24,5,0),"")</f>
        <v>3700</v>
      </c>
      <c r="E6" s="17"/>
      <c r="F6" s="27">
        <v>9100</v>
      </c>
      <c r="G6" s="22" t="s">
        <v>88</v>
      </c>
      <c r="H6" s="15">
        <v>4</v>
      </c>
      <c r="I6" s="16" t="str">
        <f>IFERROR(VLOOKUP(B6,一覧表!$A$2:$E$24,3,0),"")</f>
        <v>着</v>
      </c>
      <c r="J6" s="23" t="s">
        <v>81</v>
      </c>
      <c r="K6" s="24">
        <f t="shared" si="0"/>
        <v>36400</v>
      </c>
      <c r="L6" s="22" t="s">
        <v>82</v>
      </c>
      <c r="M6" s="24">
        <f t="shared" ref="M6:M18" si="1">IFERROR(K6-O6,"")</f>
        <v>24300</v>
      </c>
      <c r="N6" s="22" t="s">
        <v>84</v>
      </c>
      <c r="O6" s="42">
        <f t="shared" ref="O6:O18" si="2">IFERROR(MIN(R6:T6),"")</f>
        <v>12100</v>
      </c>
      <c r="P6" s="21" t="s">
        <v>83</v>
      </c>
      <c r="Q6" s="29"/>
      <c r="R6" s="31">
        <f t="shared" ref="R6:R18" si="3">IFERROR(ROUNDDOWN(K6*C6,-2),"")</f>
        <v>12100</v>
      </c>
      <c r="S6" s="22" t="str">
        <f t="shared" ref="S6:S18" si="4">IFERROR(IF(R6&gt;T6,"&gt;","&lt;"),"")</f>
        <v>&lt;</v>
      </c>
      <c r="T6" s="32">
        <f t="shared" ref="T6:T18" si="5">IFERROR(D6*H6,"")</f>
        <v>14800</v>
      </c>
    </row>
    <row r="7" spans="1:21" ht="18" customHeight="1" x14ac:dyDescent="0.15">
      <c r="A7" s="34"/>
      <c r="B7" s="12"/>
      <c r="C7" s="6" t="str">
        <f>IFERROR(VLOOKUP(B7,一覧表!$A$2:$E$24,4,0),"")</f>
        <v/>
      </c>
      <c r="D7" s="11" t="str">
        <f>IFERROR(VLOOKUP(B7,一覧表!$A$2:$E$24,5,0),"")</f>
        <v/>
      </c>
      <c r="E7" s="17"/>
      <c r="F7" s="27"/>
      <c r="G7" s="22" t="s">
        <v>80</v>
      </c>
      <c r="H7" s="15"/>
      <c r="I7" s="16" t="str">
        <f>IFERROR(VLOOKUP(B7,一覧表!$A$2:$E$24,3,0),"")</f>
        <v/>
      </c>
      <c r="J7" s="23" t="s">
        <v>81</v>
      </c>
      <c r="K7" s="24">
        <f t="shared" si="0"/>
        <v>0</v>
      </c>
      <c r="L7" s="22" t="s">
        <v>82</v>
      </c>
      <c r="M7" s="24">
        <f t="shared" si="1"/>
        <v>0</v>
      </c>
      <c r="N7" s="22" t="s">
        <v>84</v>
      </c>
      <c r="O7" s="42">
        <f t="shared" si="2"/>
        <v>0</v>
      </c>
      <c r="P7" s="21" t="s">
        <v>83</v>
      </c>
      <c r="Q7" s="29"/>
      <c r="R7" s="31" t="str">
        <f t="shared" si="3"/>
        <v/>
      </c>
      <c r="S7" s="22" t="str">
        <f t="shared" si="4"/>
        <v>&lt;</v>
      </c>
      <c r="T7" s="32" t="str">
        <f t="shared" si="5"/>
        <v/>
      </c>
    </row>
    <row r="8" spans="1:21" ht="18" customHeight="1" x14ac:dyDescent="0.15">
      <c r="A8" s="34"/>
      <c r="B8" s="12"/>
      <c r="C8" s="6" t="str">
        <f>IFERROR(VLOOKUP(B8,一覧表!$A$2:$E$24,4,0),"")</f>
        <v/>
      </c>
      <c r="D8" s="11" t="str">
        <f>IFERROR(VLOOKUP(B8,一覧表!$A$2:$E$24,5,0),"")</f>
        <v/>
      </c>
      <c r="E8" s="17"/>
      <c r="F8" s="27"/>
      <c r="G8" s="22" t="s">
        <v>80</v>
      </c>
      <c r="H8" s="15"/>
      <c r="I8" s="16" t="str">
        <f>IFERROR(VLOOKUP(B8,一覧表!$A$2:$E$24,3,0),"")</f>
        <v/>
      </c>
      <c r="J8" s="23" t="s">
        <v>81</v>
      </c>
      <c r="K8" s="24">
        <f t="shared" si="0"/>
        <v>0</v>
      </c>
      <c r="L8" s="22" t="s">
        <v>82</v>
      </c>
      <c r="M8" s="24">
        <f t="shared" si="1"/>
        <v>0</v>
      </c>
      <c r="N8" s="22" t="s">
        <v>84</v>
      </c>
      <c r="O8" s="42">
        <f t="shared" si="2"/>
        <v>0</v>
      </c>
      <c r="P8" s="21" t="s">
        <v>83</v>
      </c>
      <c r="Q8" s="29"/>
      <c r="R8" s="31" t="str">
        <f t="shared" si="3"/>
        <v/>
      </c>
      <c r="S8" s="22" t="str">
        <f t="shared" si="4"/>
        <v>&lt;</v>
      </c>
      <c r="T8" s="32" t="str">
        <f t="shared" si="5"/>
        <v/>
      </c>
    </row>
    <row r="9" spans="1:21" ht="18" customHeight="1" x14ac:dyDescent="0.15">
      <c r="A9" s="34"/>
      <c r="B9" s="12"/>
      <c r="C9" s="6" t="str">
        <f>IFERROR(VLOOKUP(B9,一覧表!$A$2:$E$24,4,0),"")</f>
        <v/>
      </c>
      <c r="D9" s="11" t="str">
        <f>IFERROR(VLOOKUP(B9,一覧表!$A$2:$E$24,5,0),"")</f>
        <v/>
      </c>
      <c r="E9" s="17"/>
      <c r="F9" s="27"/>
      <c r="G9" s="22" t="s">
        <v>80</v>
      </c>
      <c r="H9" s="15"/>
      <c r="I9" s="16" t="str">
        <f>IFERROR(VLOOKUP(B9,一覧表!$A$2:$E$24,3,0),"")</f>
        <v/>
      </c>
      <c r="J9" s="23" t="s">
        <v>81</v>
      </c>
      <c r="K9" s="24">
        <f t="shared" si="0"/>
        <v>0</v>
      </c>
      <c r="L9" s="22" t="s">
        <v>82</v>
      </c>
      <c r="M9" s="24">
        <f t="shared" si="1"/>
        <v>0</v>
      </c>
      <c r="N9" s="22" t="s">
        <v>84</v>
      </c>
      <c r="O9" s="42">
        <f t="shared" si="2"/>
        <v>0</v>
      </c>
      <c r="P9" s="21" t="s">
        <v>83</v>
      </c>
      <c r="Q9" s="29"/>
      <c r="R9" s="31" t="str">
        <f t="shared" si="3"/>
        <v/>
      </c>
      <c r="S9" s="22" t="str">
        <f t="shared" si="4"/>
        <v>&lt;</v>
      </c>
      <c r="T9" s="32" t="str">
        <f t="shared" si="5"/>
        <v/>
      </c>
    </row>
    <row r="10" spans="1:21" ht="18" customHeight="1" x14ac:dyDescent="0.15">
      <c r="A10" s="34"/>
      <c r="B10" s="12"/>
      <c r="C10" s="6" t="str">
        <f>IFERROR(VLOOKUP(B10,一覧表!$A$2:$E$24,4,0),"")</f>
        <v/>
      </c>
      <c r="D10" s="11" t="str">
        <f>IFERROR(VLOOKUP(B10,一覧表!$A$2:$E$24,5,0),"")</f>
        <v/>
      </c>
      <c r="E10" s="17"/>
      <c r="F10" s="27"/>
      <c r="G10" s="22" t="s">
        <v>80</v>
      </c>
      <c r="H10" s="15"/>
      <c r="I10" s="16" t="str">
        <f>IFERROR(VLOOKUP(B10,一覧表!$A$2:$E$24,3,0),"")</f>
        <v/>
      </c>
      <c r="J10" s="23" t="s">
        <v>81</v>
      </c>
      <c r="K10" s="24">
        <f t="shared" si="0"/>
        <v>0</v>
      </c>
      <c r="L10" s="22" t="s">
        <v>82</v>
      </c>
      <c r="M10" s="24">
        <f t="shared" si="1"/>
        <v>0</v>
      </c>
      <c r="N10" s="22" t="s">
        <v>84</v>
      </c>
      <c r="O10" s="42">
        <f t="shared" si="2"/>
        <v>0</v>
      </c>
      <c r="P10" s="21" t="s">
        <v>83</v>
      </c>
      <c r="Q10" s="29"/>
      <c r="R10" s="31" t="str">
        <f t="shared" si="3"/>
        <v/>
      </c>
      <c r="S10" s="22" t="str">
        <f t="shared" si="4"/>
        <v>&lt;</v>
      </c>
      <c r="T10" s="32" t="str">
        <f t="shared" si="5"/>
        <v/>
      </c>
    </row>
    <row r="11" spans="1:21" ht="18" customHeight="1" x14ac:dyDescent="0.15">
      <c r="A11" s="34"/>
      <c r="B11" s="12"/>
      <c r="C11" s="6" t="str">
        <f>IFERROR(VLOOKUP(B11,一覧表!$A$2:$E$24,4,0),"")</f>
        <v/>
      </c>
      <c r="D11" s="11" t="str">
        <f>IFERROR(VLOOKUP(B11,一覧表!$A$2:$E$24,5,0),"")</f>
        <v/>
      </c>
      <c r="E11" s="17"/>
      <c r="F11" s="27"/>
      <c r="G11" s="22" t="s">
        <v>80</v>
      </c>
      <c r="H11" s="15"/>
      <c r="I11" s="16" t="str">
        <f>IFERROR(VLOOKUP(B11,一覧表!$A$2:$E$24,3,0),"")</f>
        <v/>
      </c>
      <c r="J11" s="23" t="s">
        <v>81</v>
      </c>
      <c r="K11" s="24">
        <f t="shared" si="0"/>
        <v>0</v>
      </c>
      <c r="L11" s="22" t="s">
        <v>82</v>
      </c>
      <c r="M11" s="24">
        <f t="shared" si="1"/>
        <v>0</v>
      </c>
      <c r="N11" s="22" t="s">
        <v>84</v>
      </c>
      <c r="O11" s="42">
        <f t="shared" si="2"/>
        <v>0</v>
      </c>
      <c r="P11" s="21" t="s">
        <v>83</v>
      </c>
      <c r="Q11" s="29"/>
      <c r="R11" s="31" t="str">
        <f t="shared" si="3"/>
        <v/>
      </c>
      <c r="S11" s="22" t="str">
        <f t="shared" si="4"/>
        <v>&lt;</v>
      </c>
      <c r="T11" s="32" t="str">
        <f t="shared" si="5"/>
        <v/>
      </c>
    </row>
    <row r="12" spans="1:21" ht="18" customHeight="1" x14ac:dyDescent="0.15">
      <c r="A12" s="34"/>
      <c r="B12" s="12"/>
      <c r="C12" s="6" t="str">
        <f>IFERROR(VLOOKUP(B12,一覧表!$A$2:$E$24,4,0),"")</f>
        <v/>
      </c>
      <c r="D12" s="11" t="str">
        <f>IFERROR(VLOOKUP(B12,一覧表!$A$2:$E$24,5,0),"")</f>
        <v/>
      </c>
      <c r="E12" s="17"/>
      <c r="F12" s="27"/>
      <c r="G12" s="22" t="s">
        <v>80</v>
      </c>
      <c r="H12" s="15"/>
      <c r="I12" s="16" t="str">
        <f>IFERROR(VLOOKUP(B12,一覧表!$A$2:$E$24,3,0),"")</f>
        <v/>
      </c>
      <c r="J12" s="23" t="s">
        <v>81</v>
      </c>
      <c r="K12" s="24">
        <f t="shared" si="0"/>
        <v>0</v>
      </c>
      <c r="L12" s="22" t="s">
        <v>82</v>
      </c>
      <c r="M12" s="24">
        <f t="shared" si="1"/>
        <v>0</v>
      </c>
      <c r="N12" s="22" t="s">
        <v>84</v>
      </c>
      <c r="O12" s="42">
        <f t="shared" si="2"/>
        <v>0</v>
      </c>
      <c r="P12" s="21" t="s">
        <v>83</v>
      </c>
      <c r="Q12" s="29"/>
      <c r="R12" s="31" t="str">
        <f t="shared" si="3"/>
        <v/>
      </c>
      <c r="S12" s="22" t="str">
        <f t="shared" si="4"/>
        <v>&lt;</v>
      </c>
      <c r="T12" s="32" t="str">
        <f t="shared" si="5"/>
        <v/>
      </c>
    </row>
    <row r="13" spans="1:21" ht="18" customHeight="1" x14ac:dyDescent="0.15">
      <c r="A13" s="34"/>
      <c r="B13" s="12"/>
      <c r="C13" s="6" t="str">
        <f>IFERROR(VLOOKUP(B13,一覧表!$A$2:$E$24,4,0),"")</f>
        <v/>
      </c>
      <c r="D13" s="11" t="str">
        <f>IFERROR(VLOOKUP(B13,一覧表!$A$2:$E$24,5,0),"")</f>
        <v/>
      </c>
      <c r="E13" s="17"/>
      <c r="F13" s="27"/>
      <c r="G13" s="22" t="s">
        <v>80</v>
      </c>
      <c r="H13" s="15"/>
      <c r="I13" s="16" t="str">
        <f>IFERROR(VLOOKUP(B13,一覧表!$A$2:$E$24,3,0),"")</f>
        <v/>
      </c>
      <c r="J13" s="23" t="s">
        <v>81</v>
      </c>
      <c r="K13" s="24">
        <f t="shared" si="0"/>
        <v>0</v>
      </c>
      <c r="L13" s="22" t="s">
        <v>82</v>
      </c>
      <c r="M13" s="24">
        <f t="shared" si="1"/>
        <v>0</v>
      </c>
      <c r="N13" s="22" t="s">
        <v>84</v>
      </c>
      <c r="O13" s="42">
        <f t="shared" si="2"/>
        <v>0</v>
      </c>
      <c r="P13" s="21" t="s">
        <v>83</v>
      </c>
      <c r="Q13" s="29"/>
      <c r="R13" s="31" t="str">
        <f t="shared" si="3"/>
        <v/>
      </c>
      <c r="S13" s="22" t="str">
        <f t="shared" si="4"/>
        <v>&lt;</v>
      </c>
      <c r="T13" s="32" t="str">
        <f t="shared" si="5"/>
        <v/>
      </c>
    </row>
    <row r="14" spans="1:21" ht="18" customHeight="1" x14ac:dyDescent="0.15">
      <c r="A14" s="34"/>
      <c r="B14" s="12"/>
      <c r="C14" s="6" t="str">
        <f>IFERROR(VLOOKUP(B14,一覧表!$A$2:$E$24,4,0),"")</f>
        <v/>
      </c>
      <c r="D14" s="11" t="str">
        <f>IFERROR(VLOOKUP(B14,一覧表!$A$2:$E$24,5,0),"")</f>
        <v/>
      </c>
      <c r="E14" s="17"/>
      <c r="F14" s="27"/>
      <c r="G14" s="22" t="s">
        <v>80</v>
      </c>
      <c r="H14" s="15"/>
      <c r="I14" s="16" t="str">
        <f>IFERROR(VLOOKUP(B14,一覧表!$A$2:$E$24,3,0),"")</f>
        <v/>
      </c>
      <c r="J14" s="23" t="s">
        <v>81</v>
      </c>
      <c r="K14" s="24">
        <f t="shared" si="0"/>
        <v>0</v>
      </c>
      <c r="L14" s="22" t="s">
        <v>82</v>
      </c>
      <c r="M14" s="24">
        <f t="shared" si="1"/>
        <v>0</v>
      </c>
      <c r="N14" s="22" t="s">
        <v>84</v>
      </c>
      <c r="O14" s="42">
        <f t="shared" si="2"/>
        <v>0</v>
      </c>
      <c r="P14" s="21" t="s">
        <v>83</v>
      </c>
      <c r="Q14" s="29"/>
      <c r="R14" s="31" t="str">
        <f t="shared" si="3"/>
        <v/>
      </c>
      <c r="S14" s="22" t="str">
        <f t="shared" si="4"/>
        <v>&lt;</v>
      </c>
      <c r="T14" s="32" t="str">
        <f t="shared" si="5"/>
        <v/>
      </c>
    </row>
    <row r="15" spans="1:21" ht="18" customHeight="1" x14ac:dyDescent="0.15">
      <c r="A15" s="34"/>
      <c r="B15" s="12"/>
      <c r="C15" s="6" t="str">
        <f>IFERROR(VLOOKUP(B15,一覧表!$A$2:$E$24,4,0),"")</f>
        <v/>
      </c>
      <c r="D15" s="11" t="str">
        <f>IFERROR(VLOOKUP(B15,一覧表!$A$2:$E$24,5,0),"")</f>
        <v/>
      </c>
      <c r="E15" s="17"/>
      <c r="F15" s="27"/>
      <c r="G15" s="22" t="s">
        <v>80</v>
      </c>
      <c r="H15" s="15"/>
      <c r="I15" s="16" t="str">
        <f>IFERROR(VLOOKUP(B15,一覧表!$A$2:$E$24,3,0),"")</f>
        <v/>
      </c>
      <c r="J15" s="23" t="s">
        <v>81</v>
      </c>
      <c r="K15" s="24">
        <f t="shared" si="0"/>
        <v>0</v>
      </c>
      <c r="L15" s="22" t="s">
        <v>82</v>
      </c>
      <c r="M15" s="24">
        <f t="shared" si="1"/>
        <v>0</v>
      </c>
      <c r="N15" s="22" t="s">
        <v>84</v>
      </c>
      <c r="O15" s="42">
        <f t="shared" si="2"/>
        <v>0</v>
      </c>
      <c r="P15" s="21" t="s">
        <v>83</v>
      </c>
      <c r="Q15" s="29"/>
      <c r="R15" s="31" t="str">
        <f t="shared" si="3"/>
        <v/>
      </c>
      <c r="S15" s="22" t="str">
        <f t="shared" si="4"/>
        <v>&lt;</v>
      </c>
      <c r="T15" s="32" t="str">
        <f t="shared" si="5"/>
        <v/>
      </c>
    </row>
    <row r="16" spans="1:21" ht="18" customHeight="1" x14ac:dyDescent="0.15">
      <c r="A16" s="34"/>
      <c r="B16" s="12"/>
      <c r="C16" s="6" t="str">
        <f>IFERROR(VLOOKUP(B16,一覧表!$A$2:$E$24,4,0),"")</f>
        <v/>
      </c>
      <c r="D16" s="11" t="str">
        <f>IFERROR(VLOOKUP(B16,一覧表!$A$2:$E$24,5,0),"")</f>
        <v/>
      </c>
      <c r="E16" s="17"/>
      <c r="F16" s="27"/>
      <c r="G16" s="22" t="s">
        <v>80</v>
      </c>
      <c r="H16" s="15"/>
      <c r="I16" s="16" t="str">
        <f>IFERROR(VLOOKUP(B16,一覧表!$A$2:$E$24,3,0),"")</f>
        <v/>
      </c>
      <c r="J16" s="23" t="s">
        <v>81</v>
      </c>
      <c r="K16" s="24">
        <f t="shared" si="0"/>
        <v>0</v>
      </c>
      <c r="L16" s="22" t="s">
        <v>82</v>
      </c>
      <c r="M16" s="24">
        <f t="shared" si="1"/>
        <v>0</v>
      </c>
      <c r="N16" s="22" t="s">
        <v>84</v>
      </c>
      <c r="O16" s="42">
        <f t="shared" si="2"/>
        <v>0</v>
      </c>
      <c r="P16" s="21" t="s">
        <v>83</v>
      </c>
      <c r="Q16" s="29"/>
      <c r="R16" s="31" t="str">
        <f t="shared" si="3"/>
        <v/>
      </c>
      <c r="S16" s="22" t="str">
        <f t="shared" si="4"/>
        <v>&lt;</v>
      </c>
      <c r="T16" s="32" t="str">
        <f t="shared" si="5"/>
        <v/>
      </c>
    </row>
    <row r="17" spans="1:20" ht="18" customHeight="1" x14ac:dyDescent="0.15">
      <c r="A17" s="34"/>
      <c r="B17" s="12"/>
      <c r="C17" s="6" t="str">
        <f>IFERROR(VLOOKUP(B17,一覧表!$A$2:$E$24,4,0),"")</f>
        <v/>
      </c>
      <c r="D17" s="11" t="str">
        <f>IFERROR(VLOOKUP(B17,一覧表!$A$2:$E$24,5,0),"")</f>
        <v/>
      </c>
      <c r="E17" s="17"/>
      <c r="F17" s="27"/>
      <c r="G17" s="22" t="s">
        <v>80</v>
      </c>
      <c r="H17" s="15"/>
      <c r="I17" s="16" t="str">
        <f>IFERROR(VLOOKUP(B17,一覧表!$A$2:$E$24,3,0),"")</f>
        <v/>
      </c>
      <c r="J17" s="23" t="s">
        <v>81</v>
      </c>
      <c r="K17" s="24">
        <f t="shared" si="0"/>
        <v>0</v>
      </c>
      <c r="L17" s="22" t="s">
        <v>82</v>
      </c>
      <c r="M17" s="24">
        <f t="shared" si="1"/>
        <v>0</v>
      </c>
      <c r="N17" s="22" t="s">
        <v>84</v>
      </c>
      <c r="O17" s="42">
        <f t="shared" si="2"/>
        <v>0</v>
      </c>
      <c r="P17" s="21" t="s">
        <v>83</v>
      </c>
      <c r="Q17" s="29"/>
      <c r="R17" s="31" t="str">
        <f t="shared" si="3"/>
        <v/>
      </c>
      <c r="S17" s="22" t="str">
        <f t="shared" si="4"/>
        <v>&lt;</v>
      </c>
      <c r="T17" s="32" t="str">
        <f t="shared" si="5"/>
        <v/>
      </c>
    </row>
    <row r="18" spans="1:20" ht="18" customHeight="1" x14ac:dyDescent="0.15">
      <c r="A18" s="34"/>
      <c r="B18" s="12"/>
      <c r="C18" s="6" t="str">
        <f>IFERROR(VLOOKUP(B18,一覧表!$A$2:$E$24,4,0),"")</f>
        <v/>
      </c>
      <c r="D18" s="11" t="str">
        <f>IFERROR(VLOOKUP(B18,一覧表!$A$2:$E$24,5,0),"")</f>
        <v/>
      </c>
      <c r="E18" s="17"/>
      <c r="F18" s="27"/>
      <c r="G18" s="22" t="s">
        <v>80</v>
      </c>
      <c r="H18" s="15"/>
      <c r="I18" s="16" t="str">
        <f>IFERROR(VLOOKUP(B18,一覧表!$A$2:$E$24,3,0),"")</f>
        <v/>
      </c>
      <c r="J18" s="23" t="s">
        <v>81</v>
      </c>
      <c r="K18" s="24">
        <f t="shared" si="0"/>
        <v>0</v>
      </c>
      <c r="L18" s="22" t="s">
        <v>82</v>
      </c>
      <c r="M18" s="24">
        <f t="shared" si="1"/>
        <v>0</v>
      </c>
      <c r="N18" s="22" t="s">
        <v>84</v>
      </c>
      <c r="O18" s="42">
        <f t="shared" si="2"/>
        <v>0</v>
      </c>
      <c r="P18" s="21" t="s">
        <v>83</v>
      </c>
      <c r="Q18" s="29"/>
      <c r="R18" s="31" t="str">
        <f t="shared" si="3"/>
        <v/>
      </c>
      <c r="S18" s="22" t="str">
        <f t="shared" si="4"/>
        <v>&lt;</v>
      </c>
      <c r="T18" s="32" t="str">
        <f t="shared" si="5"/>
        <v/>
      </c>
    </row>
    <row r="19" spans="1:20" ht="18" customHeight="1" x14ac:dyDescent="0.15">
      <c r="A19" s="3"/>
      <c r="B19" s="13"/>
      <c r="C19" s="3"/>
      <c r="D19" s="3"/>
      <c r="F19" s="36" t="s">
        <v>76</v>
      </c>
      <c r="G19" s="37"/>
      <c r="H19" s="38"/>
      <c r="I19" s="38"/>
      <c r="J19" s="39"/>
      <c r="K19" s="40">
        <f>SUBTOTAL(109,K4:K18)</f>
        <v>100640</v>
      </c>
      <c r="L19" s="37"/>
      <c r="M19" s="40">
        <f>SUBTOTAL(109,M4:M18)</f>
        <v>59340</v>
      </c>
      <c r="N19" s="37"/>
      <c r="O19" s="41">
        <f>SUBTOTAL(109,O4:O18)</f>
        <v>41300</v>
      </c>
      <c r="P19" s="28"/>
      <c r="Q19" s="29"/>
      <c r="R19" s="26"/>
      <c r="S19" s="26"/>
    </row>
  </sheetData>
  <mergeCells count="2">
    <mergeCell ref="H3:I3"/>
    <mergeCell ref="M2:O2"/>
  </mergeCells>
  <phoneticPr fontId="1"/>
  <pageMargins left="0.7" right="0.7" top="0.75" bottom="0.75" header="0.3" footer="0.3"/>
  <pageSetup paperSize="9" scale="8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一覧表!$A$2:$A$24</xm:f>
          </x14:formula1>
          <xm:sqref>B4:B18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8" sqref="B18"/>
    </sheetView>
  </sheetViews>
  <sheetFormatPr defaultRowHeight="13.5" x14ac:dyDescent="0.15"/>
  <cols>
    <col min="1" max="1" width="22.125" customWidth="1"/>
    <col min="2" max="2" width="34" customWidth="1"/>
    <col min="3" max="3" width="9" style="8"/>
    <col min="4" max="4" width="9" style="2"/>
    <col min="5" max="5" width="14.125" customWidth="1"/>
    <col min="6" max="6" width="9" style="2"/>
  </cols>
  <sheetData>
    <row r="1" spans="1:6" x14ac:dyDescent="0.15">
      <c r="A1" s="9" t="s">
        <v>2</v>
      </c>
      <c r="B1" s="9" t="s">
        <v>3</v>
      </c>
      <c r="C1" s="9" t="s">
        <v>4</v>
      </c>
      <c r="D1" s="9" t="s">
        <v>5</v>
      </c>
      <c r="E1" s="9" t="s">
        <v>6</v>
      </c>
      <c r="F1" s="9" t="s">
        <v>7</v>
      </c>
    </row>
    <row r="2" spans="1:6" x14ac:dyDescent="0.15">
      <c r="A2" s="3" t="s">
        <v>8</v>
      </c>
      <c r="B2" s="3" t="s">
        <v>9</v>
      </c>
      <c r="C2" s="7" t="s">
        <v>58</v>
      </c>
      <c r="D2" s="6">
        <v>0.33333333333333331</v>
      </c>
      <c r="E2" s="4">
        <v>266000</v>
      </c>
      <c r="F2" s="5" t="s">
        <v>10</v>
      </c>
    </row>
    <row r="3" spans="1:6" x14ac:dyDescent="0.15">
      <c r="A3" s="3" t="s">
        <v>47</v>
      </c>
      <c r="B3" s="3" t="s">
        <v>11</v>
      </c>
      <c r="C3" s="7" t="s">
        <v>59</v>
      </c>
      <c r="D3" s="6">
        <v>0.33333333333333331</v>
      </c>
      <c r="E3" s="4">
        <v>25000</v>
      </c>
      <c r="F3" s="5" t="s">
        <v>10</v>
      </c>
    </row>
    <row r="4" spans="1:6" x14ac:dyDescent="0.15">
      <c r="A4" s="3" t="s">
        <v>48</v>
      </c>
      <c r="B4" s="3" t="s">
        <v>12</v>
      </c>
      <c r="C4" s="7" t="s">
        <v>60</v>
      </c>
      <c r="D4" s="6">
        <v>0.33333333333333331</v>
      </c>
      <c r="E4" s="4">
        <v>70000</v>
      </c>
      <c r="F4" s="5" t="s">
        <v>13</v>
      </c>
    </row>
    <row r="5" spans="1:6" x14ac:dyDescent="0.15">
      <c r="A5" s="3" t="s">
        <v>14</v>
      </c>
      <c r="B5" s="3" t="s">
        <v>15</v>
      </c>
      <c r="C5" s="7" t="s">
        <v>61</v>
      </c>
      <c r="D5" s="6">
        <v>0.5</v>
      </c>
      <c r="E5" s="4">
        <v>6000</v>
      </c>
      <c r="F5" s="5" t="s">
        <v>16</v>
      </c>
    </row>
    <row r="6" spans="1:6" x14ac:dyDescent="0.15">
      <c r="A6" s="3" t="s">
        <v>17</v>
      </c>
      <c r="B6" s="3" t="s">
        <v>18</v>
      </c>
      <c r="C6" s="7" t="s">
        <v>62</v>
      </c>
      <c r="D6" s="6">
        <v>0.33333333333333331</v>
      </c>
      <c r="E6" s="4">
        <v>2500</v>
      </c>
      <c r="F6" s="5" t="s">
        <v>16</v>
      </c>
    </row>
    <row r="7" spans="1:6" x14ac:dyDescent="0.15">
      <c r="A7" s="3" t="s">
        <v>19</v>
      </c>
      <c r="B7" s="3" t="s">
        <v>20</v>
      </c>
      <c r="C7" s="7" t="s">
        <v>63</v>
      </c>
      <c r="D7" s="6">
        <v>0.66666666666666663</v>
      </c>
      <c r="E7" s="4">
        <v>60300</v>
      </c>
      <c r="F7" s="5" t="s">
        <v>16</v>
      </c>
    </row>
    <row r="8" spans="1:6" x14ac:dyDescent="0.15">
      <c r="A8" s="3" t="s">
        <v>21</v>
      </c>
      <c r="B8" s="3" t="s">
        <v>22</v>
      </c>
      <c r="C8" s="7" t="s">
        <v>64</v>
      </c>
      <c r="D8" s="6">
        <v>0.5</v>
      </c>
      <c r="E8" s="4">
        <v>4300</v>
      </c>
      <c r="F8" s="5" t="s">
        <v>16</v>
      </c>
    </row>
    <row r="9" spans="1:6" x14ac:dyDescent="0.15">
      <c r="A9" s="3" t="s">
        <v>23</v>
      </c>
      <c r="B9" s="3" t="s">
        <v>24</v>
      </c>
      <c r="C9" s="7" t="s">
        <v>64</v>
      </c>
      <c r="D9" s="6">
        <v>0.33333333333333331</v>
      </c>
      <c r="E9" s="4">
        <v>3700</v>
      </c>
      <c r="F9" s="5" t="s">
        <v>16</v>
      </c>
    </row>
    <row r="10" spans="1:6" x14ac:dyDescent="0.15">
      <c r="A10" s="3" t="s">
        <v>52</v>
      </c>
      <c r="B10" s="3" t="s">
        <v>51</v>
      </c>
      <c r="C10" s="7" t="s">
        <v>64</v>
      </c>
      <c r="D10" s="6">
        <v>0.66666666666666663</v>
      </c>
      <c r="E10" s="4">
        <v>23400</v>
      </c>
      <c r="F10" s="5" t="s">
        <v>16</v>
      </c>
    </row>
    <row r="11" spans="1:6" x14ac:dyDescent="0.15">
      <c r="A11" s="3" t="s">
        <v>54</v>
      </c>
      <c r="B11" s="3" t="s">
        <v>53</v>
      </c>
      <c r="C11" s="7" t="s">
        <v>64</v>
      </c>
      <c r="D11" s="6">
        <v>0.66666666666666663</v>
      </c>
      <c r="E11" s="4">
        <v>16000</v>
      </c>
      <c r="F11" s="5" t="s">
        <v>16</v>
      </c>
    </row>
    <row r="12" spans="1:6" x14ac:dyDescent="0.15">
      <c r="A12" s="3" t="s">
        <v>25</v>
      </c>
      <c r="B12" s="3" t="s">
        <v>26</v>
      </c>
      <c r="C12" s="7" t="s">
        <v>65</v>
      </c>
      <c r="D12" s="6">
        <v>0.33333333333333331</v>
      </c>
      <c r="E12" s="4">
        <v>3100</v>
      </c>
      <c r="F12" s="5" t="s">
        <v>16</v>
      </c>
    </row>
    <row r="13" spans="1:6" x14ac:dyDescent="0.15">
      <c r="A13" s="3" t="s">
        <v>27</v>
      </c>
      <c r="B13" s="3" t="s">
        <v>28</v>
      </c>
      <c r="C13" s="7" t="s">
        <v>62</v>
      </c>
      <c r="D13" s="6">
        <v>0.33333333333333331</v>
      </c>
      <c r="E13" s="4">
        <v>120000</v>
      </c>
      <c r="F13" s="5" t="s">
        <v>10</v>
      </c>
    </row>
    <row r="14" spans="1:6" x14ac:dyDescent="0.15">
      <c r="A14" s="3" t="s">
        <v>29</v>
      </c>
      <c r="B14" s="3" t="s">
        <v>30</v>
      </c>
      <c r="C14" s="7" t="s">
        <v>63</v>
      </c>
      <c r="D14" s="6">
        <v>0.66666666666666663</v>
      </c>
      <c r="E14" s="4">
        <v>12700</v>
      </c>
      <c r="F14" s="5" t="s">
        <v>16</v>
      </c>
    </row>
    <row r="15" spans="1:6" x14ac:dyDescent="0.15">
      <c r="A15" s="3" t="s">
        <v>31</v>
      </c>
      <c r="B15" s="3" t="s">
        <v>32</v>
      </c>
      <c r="C15" s="7" t="s">
        <v>66</v>
      </c>
      <c r="D15" s="6">
        <v>0.66666666666666663</v>
      </c>
      <c r="E15" s="4">
        <v>5600</v>
      </c>
      <c r="F15" s="5" t="s">
        <v>16</v>
      </c>
    </row>
    <row r="16" spans="1:6" x14ac:dyDescent="0.15">
      <c r="A16" s="3" t="s">
        <v>50</v>
      </c>
      <c r="B16" s="3" t="s">
        <v>49</v>
      </c>
      <c r="C16" s="7" t="s">
        <v>67</v>
      </c>
      <c r="D16" s="6">
        <v>0.66666666666666663</v>
      </c>
      <c r="E16" s="4">
        <v>10000</v>
      </c>
      <c r="F16" s="5" t="s">
        <v>16</v>
      </c>
    </row>
    <row r="17" spans="1:6" x14ac:dyDescent="0.15">
      <c r="A17" s="3" t="s">
        <v>33</v>
      </c>
      <c r="B17" s="3" t="s">
        <v>34</v>
      </c>
      <c r="C17" s="7" t="s">
        <v>68</v>
      </c>
      <c r="D17" s="6">
        <v>0.66666666666666663</v>
      </c>
      <c r="E17" s="4">
        <v>3800</v>
      </c>
      <c r="F17" s="5" t="s">
        <v>16</v>
      </c>
    </row>
    <row r="18" spans="1:6" x14ac:dyDescent="0.15">
      <c r="A18" s="3" t="s">
        <v>35</v>
      </c>
      <c r="B18" s="3" t="s">
        <v>36</v>
      </c>
      <c r="C18" s="7" t="s">
        <v>61</v>
      </c>
      <c r="D18" s="6">
        <v>0.66666666666666663</v>
      </c>
      <c r="E18" s="4">
        <v>10600</v>
      </c>
      <c r="F18" s="5" t="s">
        <v>16</v>
      </c>
    </row>
    <row r="19" spans="1:6" x14ac:dyDescent="0.15">
      <c r="A19" s="3" t="s">
        <v>55</v>
      </c>
      <c r="B19" s="3" t="s">
        <v>37</v>
      </c>
      <c r="C19" s="7" t="s">
        <v>61</v>
      </c>
      <c r="D19" s="6">
        <v>0.66666666666666663</v>
      </c>
      <c r="E19" s="4">
        <v>10000</v>
      </c>
      <c r="F19" s="5" t="s">
        <v>16</v>
      </c>
    </row>
    <row r="20" spans="1:6" x14ac:dyDescent="0.15">
      <c r="A20" s="3" t="s">
        <v>38</v>
      </c>
      <c r="B20" s="3" t="s">
        <v>39</v>
      </c>
      <c r="C20" s="7" t="s">
        <v>62</v>
      </c>
      <c r="D20" s="6">
        <v>0.33333333333333331</v>
      </c>
      <c r="E20" s="4">
        <v>229000</v>
      </c>
      <c r="F20" s="5" t="s">
        <v>10</v>
      </c>
    </row>
    <row r="21" spans="1:6" x14ac:dyDescent="0.15">
      <c r="A21" s="3" t="s">
        <v>40</v>
      </c>
      <c r="B21" s="3" t="s">
        <v>41</v>
      </c>
      <c r="C21" s="7" t="s">
        <v>69</v>
      </c>
      <c r="D21" s="6">
        <v>0.66666666666666663</v>
      </c>
      <c r="E21" s="4">
        <v>45000</v>
      </c>
      <c r="F21" s="5" t="s">
        <v>16</v>
      </c>
    </row>
    <row r="22" spans="1:6" x14ac:dyDescent="0.15">
      <c r="A22" s="3" t="s">
        <v>42</v>
      </c>
      <c r="B22" s="3" t="s">
        <v>43</v>
      </c>
      <c r="C22" s="7" t="s">
        <v>69</v>
      </c>
      <c r="D22" s="6">
        <v>0.66666666666666663</v>
      </c>
      <c r="E22" s="4">
        <v>63400</v>
      </c>
      <c r="F22" s="5" t="s">
        <v>16</v>
      </c>
    </row>
    <row r="23" spans="1:6" x14ac:dyDescent="0.15">
      <c r="A23" s="3" t="s">
        <v>44</v>
      </c>
      <c r="B23" s="3" t="s">
        <v>45</v>
      </c>
      <c r="C23" s="7" t="s">
        <v>70</v>
      </c>
      <c r="D23" s="6">
        <v>0.33333333333333331</v>
      </c>
      <c r="E23" s="4">
        <v>12600</v>
      </c>
      <c r="F23" s="5" t="s">
        <v>16</v>
      </c>
    </row>
    <row r="24" spans="1:6" x14ac:dyDescent="0.15">
      <c r="A24" s="3" t="s">
        <v>57</v>
      </c>
      <c r="B24" s="3" t="s">
        <v>46</v>
      </c>
      <c r="C24" s="7" t="s">
        <v>71</v>
      </c>
      <c r="D24" s="6">
        <v>0.5</v>
      </c>
      <c r="E24" s="4">
        <v>50000</v>
      </c>
      <c r="F24" s="5" t="s">
        <v>56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総括表</vt:lpstr>
      <vt:lpstr>一覧表</vt:lpstr>
      <vt:lpstr>総括表!Print_Area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SU0044</cp:lastModifiedBy>
  <cp:lastPrinted>2020-08-13T06:05:47Z</cp:lastPrinted>
  <dcterms:created xsi:type="dcterms:W3CDTF">2015-10-20T07:38:54Z</dcterms:created>
  <dcterms:modified xsi:type="dcterms:W3CDTF">2020-09-01T05:55:20Z</dcterms:modified>
</cp:coreProperties>
</file>